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540" activeTab="0"/>
  </bookViews>
  <sheets>
    <sheet name="Berechnung" sheetId="1" r:id="rId1"/>
    <sheet name="Erläuterungen" sheetId="2" r:id="rId2"/>
    <sheet name="Beispiel" sheetId="3" r:id="rId3"/>
  </sheets>
  <definedNames/>
  <calcPr fullCalcOnLoad="1"/>
</workbook>
</file>

<file path=xl/sharedStrings.xml><?xml version="1.0" encoding="utf-8"?>
<sst xmlns="http://schemas.openxmlformats.org/spreadsheetml/2006/main" count="108" uniqueCount="60">
  <si>
    <t>2. Kälbermilch</t>
  </si>
  <si>
    <t>1. An Molkerei</t>
  </si>
  <si>
    <t>3. Eigenverbrauch/Verkauf</t>
  </si>
  <si>
    <t>4. Hemmstoffmilch</t>
  </si>
  <si>
    <t>Monat:</t>
  </si>
  <si>
    <t>gemolkene Kühe:</t>
  </si>
  <si>
    <t>Getreide</t>
  </si>
  <si>
    <t>Sojaschrot</t>
  </si>
  <si>
    <t>Rapsschrot</t>
  </si>
  <si>
    <t>Milchmengen (Liter !)</t>
  </si>
  <si>
    <t>Summe  (kg !) :</t>
  </si>
  <si>
    <t xml:space="preserve"> = kg KF / Kuh / Tag</t>
  </si>
  <si>
    <t>Saftfuttermengen (ca. 22-24%TS)</t>
  </si>
  <si>
    <t xml:space="preserve"> = kg Gesamt-Kraftfutter / Kuh / Tag</t>
  </si>
  <si>
    <t>Tag:</t>
  </si>
  <si>
    <t>Ermittlung von Grundfutterleistung und Kraftfutter-Effizienz</t>
  </si>
  <si>
    <t>Fett-% :</t>
  </si>
  <si>
    <t>Eiweiß-% :</t>
  </si>
  <si>
    <t>ECM kg</t>
  </si>
  <si>
    <t>Milch-kg</t>
  </si>
  <si>
    <t>Summen:</t>
  </si>
  <si>
    <t xml:space="preserve"> = kg Milch / Kuh / Tag:</t>
  </si>
  <si>
    <t>Mittel:</t>
  </si>
  <si>
    <t>aus KF:</t>
  </si>
  <si>
    <t>kg/Kuh/Tag</t>
  </si>
  <si>
    <t>ECM</t>
  </si>
  <si>
    <t>x 305 =</t>
  </si>
  <si>
    <t>Grundfutter</t>
  </si>
  <si>
    <t>kg Milch aus</t>
  </si>
  <si>
    <t xml:space="preserve">g KF / </t>
  </si>
  <si>
    <t>kg ECM</t>
  </si>
  <si>
    <t>Woche:</t>
  </si>
  <si>
    <t>Kühe:</t>
  </si>
  <si>
    <t>kg/Kuh/Tag:</t>
  </si>
  <si>
    <t>MLF - Energiestufe 4</t>
  </si>
  <si>
    <t>MLF - Energiestufe 3</t>
  </si>
  <si>
    <t xml:space="preserve">MLF - Energiestufe 3 </t>
  </si>
  <si>
    <t>Pressschnitzel, Kartoffeln</t>
  </si>
  <si>
    <t>Biertreber, Apfeltrester</t>
  </si>
  <si>
    <t>ECM kg/Tag</t>
  </si>
  <si>
    <t>Erläuterungen zur Excel-Anwendung:</t>
  </si>
  <si>
    <t>Hinweise zum Ausfüllen des Tableaus:</t>
  </si>
  <si>
    <t>Erläuterungen zur Berechnung:</t>
  </si>
  <si>
    <t>In dem umrahmten Kasten sind dann die Ergebnisse abzulesen:</t>
  </si>
  <si>
    <t>Ziel sollte sein, dass 40-50% der Milch aus dem Grundfutter erfüttert werden.</t>
  </si>
  <si>
    <t xml:space="preserve">Aus 2 Gründen: Senkung der Futterkosten und Erhaltung der Tiergesundheit </t>
  </si>
  <si>
    <t>Anzustreben sind daher 250 bis 300 g Kraftfutter je kg ECM !</t>
  </si>
  <si>
    <r>
      <t>Kuhzahl:</t>
    </r>
    <r>
      <rPr>
        <sz val="11"/>
        <rFont val="Arial"/>
        <family val="2"/>
      </rPr>
      <t xml:space="preserve"> Die Anzahl der an den einzelnen Tagen gemolkenen Kühe eintragen</t>
    </r>
  </si>
  <si>
    <t>Das Tableau dient zur wöchentlichen Quer-Kontrolle der Kraftfutter-Effizienz, d.h. wieviel kg Milch werden aus Kraftfutter bzw. Grundfutter erzeugt.</t>
  </si>
  <si>
    <t>Die Datenerfassung und Auswertung über einen Zeitraum von einer Woche - besser: 8 Tage = 4 x Milchabholung - bietet den Vorteil, dass sowohl die erzeugten Milchmengen als auch die Anzahl der gemolkenen Kühe, aber auch die verfütterten Kraftfutter- und Zukaufsfeuchtfuttermengen noch frisch in Erinnerung sind.
Das ist natürlich nur eine Momentaufnahme, zeigt aber den momentanen Stand der Produktion auf, man erkennt, ob Handlungsbedarf gegeben ist. Eine Auswertung über ein ganzes Jahr sollte dann in ähnlicher Weise erfolgen.</t>
  </si>
  <si>
    <r>
      <t xml:space="preserve">Eintragungen nur in die gelb bzw. farbig unterlegten Felder machen, in den anderen Feldern stehen Formeln, d.h. diese Felder werden von Excel berechnet.
</t>
    </r>
    <r>
      <rPr>
        <b/>
        <sz val="11"/>
        <rFont val="Arial"/>
        <family val="2"/>
      </rPr>
      <t>Milchmengen:</t>
    </r>
    <r>
      <rPr>
        <sz val="11"/>
        <rFont val="Arial"/>
        <family val="2"/>
      </rPr>
      <t xml:space="preserve"> In Litern einzutragen ist die abgelieferte Milch von 4 Abholungen sowie die in 8 Tagen verfütterte oder selbst verbrauchte Milch. Auch die durchschnittlichen Fett- und Eiweiss-Prozente rechts eintragen.</t>
    </r>
  </si>
  <si>
    <t>Saftfutter: Mengen in Frischmasse eintragen</t>
  </si>
  <si>
    <r>
      <t xml:space="preserve">Kraftfutter: </t>
    </r>
    <r>
      <rPr>
        <sz val="11"/>
        <rFont val="Arial"/>
        <family val="2"/>
      </rPr>
      <t xml:space="preserve">Die an den einzelnen Tagen an die Kühe verfütterten Mengen alle eingeben, d.h. im Melkstand, am Trog, über Kraftfutterstationen oder Futtermischwagen zugeteilt - getrennt nach KF-Sorten </t>
    </r>
  </si>
  <si>
    <r>
      <t xml:space="preserve">Die Milchmengen in Liter werden mit dem Faktor 1,02 in kg umgerechnet.
Die Milch-kg werden umgerechnet auf Energie-korrigierte Milch </t>
    </r>
    <r>
      <rPr>
        <b/>
        <sz val="11"/>
        <rFont val="Arial"/>
        <family val="2"/>
      </rPr>
      <t xml:space="preserve">(ECM) </t>
    </r>
    <r>
      <rPr>
        <sz val="11"/>
        <rFont val="Arial"/>
        <family val="2"/>
      </rPr>
      <t>über die Formel: ECM-kg = (0,38xFett% +0,21xEiweiß% +1,05) / 3,28 x Milch-kg - dies entspricht Milch mit 4,0% Fett und 3,4% Eiweiß.</t>
    </r>
  </si>
  <si>
    <t>Die Durchschnitts-Kuhzahl sowie die kg ECM/Kuh/Tag werden berechnet, ebenso die Summen der verfütterten Kraftfutter- und Saftfuttermengen.
Daraus ergeben sich die Tagesgaben an Kraftfutter in kg / Kuh / Tag und die kg Gesamt-Kraftfutter / Kuh / Tag. Hierbei werden die Saftfuttermittel zu 1/4 angesetzt (22%TS =1/4 von 88%TS), Maiskleberfutter zu 1/2 (44%TS).</t>
  </si>
  <si>
    <t>Wenn man die Kraftfuttermengen mit den dazugehörigen Energiegehalten multipliziert und dann durch die nötige Energie (3,3 MJ NEL)  je kg ECM-Milch teilt, erhält man die kg ECM / Kuh/Tag aus Kraftfutter. 
Die Differenz kommt dann aus dem Grundfutter - pro Tag bzw. Laktation.</t>
  </si>
  <si>
    <t>Darüber liegende Werte weisen auf falsche Zuteilung, Luxuskonsum an Kraftfutter oder schlechte Grundfutterqualitäten hin - alles Dinge, die die Fütterung verteuern. Hier muss man dann die Ursachen herausfinden und Fehler abstellen.</t>
  </si>
  <si>
    <t>Maiskleberfutter ca.44%TS)</t>
  </si>
  <si>
    <r>
      <t xml:space="preserve">Kraftfuttermengen </t>
    </r>
    <r>
      <rPr>
        <b/>
        <u val="single"/>
        <sz val="10"/>
        <rFont val="Arial"/>
        <family val="2"/>
      </rPr>
      <t xml:space="preserve">an Kühe  </t>
    </r>
    <r>
      <rPr>
        <b/>
        <sz val="10"/>
        <rFont val="Arial"/>
        <family val="2"/>
      </rPr>
      <t>kg gesamt</t>
    </r>
  </si>
  <si>
    <t>aus Grundfutter</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</si>
</sst>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9">
    <font>
      <sz val="10"/>
      <name val="Arial"/>
      <family val="0"/>
    </font>
    <font>
      <b/>
      <sz val="18"/>
      <name val="Arial"/>
      <family val="2"/>
    </font>
    <font>
      <sz val="8"/>
      <name val="Arial"/>
      <family val="0"/>
    </font>
    <font>
      <u val="single"/>
      <sz val="10"/>
      <color indexed="12"/>
      <name val="Arial"/>
      <family val="0"/>
    </font>
    <font>
      <u val="single"/>
      <sz val="10"/>
      <color indexed="36"/>
      <name val="Arial"/>
      <family val="0"/>
    </font>
    <font>
      <sz val="11"/>
      <name val="Arial"/>
      <family val="2"/>
    </font>
    <font>
      <b/>
      <sz val="11"/>
      <name val="Arial"/>
      <family val="2"/>
    </font>
    <font>
      <b/>
      <sz val="10"/>
      <name val="Arial"/>
      <family val="2"/>
    </font>
    <font>
      <b/>
      <u val="single"/>
      <sz val="10"/>
      <name val="Arial"/>
      <family val="2"/>
    </font>
  </fonts>
  <fills count="7">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darkUp">
        <bgColor indexed="22"/>
      </patternFill>
    </fill>
    <fill>
      <patternFill patternType="solid">
        <fgColor indexed="26"/>
        <bgColor indexed="64"/>
      </patternFill>
    </fill>
  </fills>
  <borders count="12">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style="thin"/>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4">
    <xf numFmtId="0" fontId="0" fillId="0" borderId="0" xfId="0" applyAlignment="1">
      <alignment/>
    </xf>
    <xf numFmtId="164" fontId="0" fillId="0" borderId="0" xfId="0" applyNumberFormat="1" applyFont="1" applyAlignment="1">
      <alignment horizontal="center"/>
    </xf>
    <xf numFmtId="0" fontId="5" fillId="0" borderId="0" xfId="0" applyFont="1" applyAlignment="1">
      <alignment wrapText="1"/>
    </xf>
    <xf numFmtId="0" fontId="6" fillId="0" borderId="0" xfId="0" applyFont="1" applyAlignment="1">
      <alignment wrapText="1"/>
    </xf>
    <xf numFmtId="0" fontId="7" fillId="0" borderId="0" xfId="0" applyFont="1" applyAlignment="1">
      <alignment/>
    </xf>
    <xf numFmtId="0" fontId="0" fillId="0" borderId="0" xfId="0" applyFont="1" applyAlignment="1">
      <alignment/>
    </xf>
    <xf numFmtId="0" fontId="0" fillId="0" borderId="1" xfId="0" applyFont="1" applyBorder="1" applyAlignment="1">
      <alignment/>
    </xf>
    <xf numFmtId="3" fontId="0" fillId="0" borderId="0" xfId="0" applyNumberFormat="1" applyFont="1" applyAlignment="1">
      <alignment/>
    </xf>
    <xf numFmtId="3" fontId="0" fillId="0" borderId="1" xfId="0" applyNumberFormat="1" applyFont="1" applyBorder="1" applyAlignment="1">
      <alignment/>
    </xf>
    <xf numFmtId="0" fontId="0" fillId="2" borderId="2" xfId="0" applyFont="1" applyFill="1" applyBorder="1" applyAlignment="1">
      <alignment/>
    </xf>
    <xf numFmtId="0" fontId="0" fillId="2" borderId="3" xfId="0" applyFont="1" applyFill="1" applyBorder="1" applyAlignment="1">
      <alignment/>
    </xf>
    <xf numFmtId="0" fontId="0" fillId="2" borderId="4" xfId="0" applyFont="1" applyFill="1" applyBorder="1" applyAlignment="1">
      <alignment/>
    </xf>
    <xf numFmtId="2" fontId="0" fillId="0" borderId="1" xfId="0" applyNumberFormat="1" applyFont="1" applyBorder="1" applyAlignment="1">
      <alignment/>
    </xf>
    <xf numFmtId="0" fontId="0" fillId="2" borderId="5" xfId="0" applyFont="1" applyFill="1" applyBorder="1" applyAlignment="1">
      <alignment/>
    </xf>
    <xf numFmtId="0" fontId="0" fillId="2" borderId="0" xfId="0" applyFont="1" applyFill="1" applyBorder="1" applyAlignment="1">
      <alignment/>
    </xf>
    <xf numFmtId="0" fontId="0" fillId="2" borderId="6" xfId="0" applyFont="1" applyFill="1" applyBorder="1" applyAlignment="1">
      <alignment/>
    </xf>
    <xf numFmtId="3" fontId="0" fillId="3" borderId="1" xfId="0" applyNumberFormat="1" applyFont="1" applyFill="1" applyBorder="1" applyAlignment="1">
      <alignment/>
    </xf>
    <xf numFmtId="0" fontId="0" fillId="2" borderId="7" xfId="0" applyFont="1" applyFill="1" applyBorder="1" applyAlignment="1">
      <alignment/>
    </xf>
    <xf numFmtId="3" fontId="7" fillId="3" borderId="8" xfId="0" applyNumberFormat="1" applyFont="1" applyFill="1" applyBorder="1" applyAlignment="1">
      <alignment/>
    </xf>
    <xf numFmtId="0" fontId="0" fillId="2" borderId="9" xfId="0" applyFont="1" applyFill="1" applyBorder="1" applyAlignment="1">
      <alignment/>
    </xf>
    <xf numFmtId="17" fontId="0" fillId="4" borderId="1" xfId="0" applyNumberFormat="1" applyFont="1" applyFill="1" applyBorder="1" applyAlignment="1">
      <alignment/>
    </xf>
    <xf numFmtId="0" fontId="0" fillId="4" borderId="1" xfId="0" applyFont="1" applyFill="1" applyBorder="1" applyAlignment="1">
      <alignment/>
    </xf>
    <xf numFmtId="3" fontId="0" fillId="5" borderId="10" xfId="0" applyNumberFormat="1" applyFont="1" applyFill="1" applyBorder="1" applyAlignment="1">
      <alignment/>
    </xf>
    <xf numFmtId="3" fontId="0" fillId="4" borderId="11" xfId="0" applyNumberFormat="1" applyFont="1" applyFill="1" applyBorder="1" applyAlignment="1">
      <alignment/>
    </xf>
    <xf numFmtId="2" fontId="0" fillId="4" borderId="1" xfId="0" applyNumberFormat="1" applyFont="1" applyFill="1" applyBorder="1" applyAlignment="1">
      <alignment/>
    </xf>
    <xf numFmtId="3" fontId="0" fillId="4" borderId="1" xfId="0" applyNumberFormat="1" applyFont="1" applyFill="1" applyBorder="1" applyAlignment="1">
      <alignment/>
    </xf>
    <xf numFmtId="0" fontId="0" fillId="6" borderId="2" xfId="0" applyFont="1" applyFill="1" applyBorder="1" applyAlignment="1">
      <alignment/>
    </xf>
    <xf numFmtId="0" fontId="0" fillId="6" borderId="3" xfId="0" applyFont="1" applyFill="1" applyBorder="1" applyAlignment="1">
      <alignment/>
    </xf>
    <xf numFmtId="0" fontId="0" fillId="6" borderId="4" xfId="0" applyFont="1" applyFill="1" applyBorder="1" applyAlignment="1">
      <alignment/>
    </xf>
    <xf numFmtId="0" fontId="0" fillId="6" borderId="5" xfId="0" applyFont="1" applyFill="1" applyBorder="1" applyAlignment="1">
      <alignment/>
    </xf>
    <xf numFmtId="0" fontId="0" fillId="6" borderId="0" xfId="0" applyFont="1" applyFill="1" applyBorder="1" applyAlignment="1">
      <alignment/>
    </xf>
    <xf numFmtId="0" fontId="0" fillId="6" borderId="6" xfId="0" applyFont="1" applyFill="1" applyBorder="1" applyAlignment="1">
      <alignment/>
    </xf>
    <xf numFmtId="0" fontId="0" fillId="6" borderId="7" xfId="0" applyFont="1" applyFill="1" applyBorder="1" applyAlignment="1">
      <alignment/>
    </xf>
    <xf numFmtId="0" fontId="0" fillId="6" borderId="9" xfId="0" applyFont="1" applyFill="1" applyBorder="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14</xdr:row>
      <xdr:rowOff>142875</xdr:rowOff>
    </xdr:from>
    <xdr:ext cx="981075" cy="323850"/>
    <xdr:sp>
      <xdr:nvSpPr>
        <xdr:cNvPr id="1" name="TextBox 1"/>
        <xdr:cNvSpPr txBox="1">
          <a:spLocks noChangeArrowheads="1"/>
        </xdr:cNvSpPr>
      </xdr:nvSpPr>
      <xdr:spPr>
        <a:xfrm>
          <a:off x="1257300" y="2200275"/>
          <a:ext cx="981075" cy="323850"/>
        </a:xfrm>
        <a:prstGeom prst="rect">
          <a:avLst/>
        </a:prstGeom>
        <a:solidFill>
          <a:srgbClr val="FFFF99"/>
        </a:solidFill>
        <a:ln w="12700" cmpd="sng">
          <a:solidFill>
            <a:srgbClr val="000000"/>
          </a:solidFill>
          <a:headEnd type="none"/>
          <a:tailEnd type="none"/>
        </a:ln>
      </xdr:spPr>
      <xdr:txBody>
        <a:bodyPr vertOverflow="clip" wrap="square">
          <a:spAutoFit/>
        </a:bodyPr>
        <a:p>
          <a:pPr algn="l">
            <a:defRPr/>
          </a:pPr>
          <a:r>
            <a:rPr lang="en-US" cap="none" sz="1800" b="1" i="0" u="none" baseline="0">
              <a:latin typeface="Arial"/>
              <a:ea typeface="Arial"/>
              <a:cs typeface="Arial"/>
            </a:rPr>
            <a:t>Beispiel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R35"/>
  <sheetViews>
    <sheetView tabSelected="1" workbookViewId="0" topLeftCell="A1">
      <selection activeCell="A1" sqref="A1"/>
    </sheetView>
  </sheetViews>
  <sheetFormatPr defaultColWidth="11.421875" defaultRowHeight="12.75"/>
  <cols>
    <col min="1" max="1" width="3.00390625" style="5" customWidth="1"/>
    <col min="2" max="2" width="14.140625" style="5" customWidth="1"/>
    <col min="3" max="4" width="11.421875" style="5" customWidth="1"/>
    <col min="5" max="12" width="7.7109375" style="5" customWidth="1"/>
    <col min="13" max="13" width="3.8515625" style="5" customWidth="1"/>
    <col min="14" max="14" width="9.8515625" style="5" customWidth="1"/>
    <col min="15" max="16" width="3.421875" style="5" customWidth="1"/>
    <col min="17" max="17" width="14.7109375" style="5" customWidth="1"/>
    <col min="18" max="18" width="2.8515625" style="5" customWidth="1"/>
    <col min="19" max="16384" width="11.421875" style="5" customWidth="1"/>
  </cols>
  <sheetData>
    <row r="1" ht="12.75">
      <c r="B1" s="4" t="s">
        <v>15</v>
      </c>
    </row>
    <row r="2" ht="9.75" customHeight="1"/>
    <row r="3" spans="2:7" ht="12.75">
      <c r="B3" s="5" t="s">
        <v>4</v>
      </c>
      <c r="C3" s="20"/>
      <c r="E3" s="5" t="s">
        <v>31</v>
      </c>
      <c r="G3" s="21"/>
    </row>
    <row r="4" spans="5:14" ht="12.75">
      <c r="E4" s="5" t="s">
        <v>14</v>
      </c>
      <c r="F4" s="21"/>
      <c r="H4" s="6">
        <f>IF(F4="","",+F4+2)</f>
      </c>
      <c r="J4" s="6">
        <f>IF(H4="","",+H4+2)</f>
      </c>
      <c r="L4" s="6">
        <f>IF(J4="","",+J4+2)</f>
      </c>
      <c r="N4" s="5" t="s">
        <v>20</v>
      </c>
    </row>
    <row r="5" ht="6" customHeight="1"/>
    <row r="6" spans="2:17" ht="12.75">
      <c r="B6" s="4" t="s">
        <v>9</v>
      </c>
      <c r="Q6" s="5" t="s">
        <v>16</v>
      </c>
    </row>
    <row r="7" spans="2:17" ht="12.75">
      <c r="B7" s="5" t="s">
        <v>1</v>
      </c>
      <c r="E7" s="22"/>
      <c r="F7" s="23"/>
      <c r="G7" s="22"/>
      <c r="H7" s="23"/>
      <c r="I7" s="22"/>
      <c r="J7" s="23"/>
      <c r="K7" s="22"/>
      <c r="L7" s="23"/>
      <c r="M7" s="7"/>
      <c r="N7" s="8">
        <f>IF(AND(E7="",F7="",G7="",H7="",I7="",J7="",K7="",L7="")=TRUE,"",SUM(E7:L7))</f>
      </c>
      <c r="Q7" s="24"/>
    </row>
    <row r="8" spans="2:17" ht="12.75">
      <c r="B8" s="5" t="s">
        <v>0</v>
      </c>
      <c r="E8" s="25"/>
      <c r="F8" s="25"/>
      <c r="G8" s="25"/>
      <c r="H8" s="25"/>
      <c r="I8" s="25"/>
      <c r="J8" s="25"/>
      <c r="K8" s="25"/>
      <c r="L8" s="25"/>
      <c r="M8" s="7"/>
      <c r="N8" s="8">
        <f>IF(AND(E8="",F8="",G8="",H8="",I8="",J8="",K8="",L8="")=TRUE,"",SUM(E8:L8))</f>
      </c>
      <c r="Q8" s="5" t="s">
        <v>17</v>
      </c>
    </row>
    <row r="9" spans="2:17" ht="12.75">
      <c r="B9" s="5" t="s">
        <v>2</v>
      </c>
      <c r="E9" s="25"/>
      <c r="F9" s="25"/>
      <c r="G9" s="25"/>
      <c r="H9" s="25"/>
      <c r="I9" s="25"/>
      <c r="J9" s="25"/>
      <c r="K9" s="25"/>
      <c r="L9" s="25"/>
      <c r="M9" s="7"/>
      <c r="N9" s="8">
        <f>IF(AND(E9="",F9="",G9="",H9="",I9="",J9="",K9="",L9="")=TRUE,"",SUM(E9:L9))</f>
      </c>
      <c r="Q9" s="24"/>
    </row>
    <row r="10" spans="2:14" ht="12.75">
      <c r="B10" s="5" t="s">
        <v>3</v>
      </c>
      <c r="E10" s="25"/>
      <c r="F10" s="25"/>
      <c r="G10" s="25"/>
      <c r="H10" s="25"/>
      <c r="I10" s="25"/>
      <c r="J10" s="25"/>
      <c r="K10" s="25"/>
      <c r="L10" s="25"/>
      <c r="M10" s="7"/>
      <c r="N10" s="8">
        <f>IF(AND(E10="",F10="",G10="",H10="",I10="",J10="",K10="",L10="")=TRUE,"",SUM(E10:L10))</f>
      </c>
    </row>
    <row r="11" spans="5:17" ht="12.75">
      <c r="E11" s="7"/>
      <c r="F11" s="7"/>
      <c r="G11" s="7"/>
      <c r="H11" s="7"/>
      <c r="I11" s="7"/>
      <c r="J11" s="7"/>
      <c r="K11" s="7"/>
      <c r="L11" s="7"/>
      <c r="M11" s="7"/>
      <c r="N11" s="7" t="s">
        <v>19</v>
      </c>
      <c r="Q11" s="5" t="s">
        <v>18</v>
      </c>
    </row>
    <row r="12" spans="2:17" ht="12.75">
      <c r="B12" s="5" t="s">
        <v>10</v>
      </c>
      <c r="E12" s="7"/>
      <c r="F12" s="8">
        <f>IF(AND(F7="",F8="",F9="",F10="")=TRUE,"",SUM(E7:F10)*1.02)</f>
      </c>
      <c r="G12" s="7"/>
      <c r="H12" s="8">
        <f>IF(AND(H7="",H8="",H9="",H10="")=TRUE,"",SUM(G7:H10)*1.02)</f>
      </c>
      <c r="I12" s="7"/>
      <c r="J12" s="8">
        <f>IF(AND(J7="",J8="",J9="",J10="")=TRUE,"",SUM(I7:J10)*1.02)</f>
      </c>
      <c r="K12" s="7"/>
      <c r="L12" s="8">
        <f>IF(AND(L7="",L8="",L9="",L10="")=TRUE,"",SUM(K7:L10)*1.02)</f>
      </c>
      <c r="M12" s="7"/>
      <c r="N12" s="8">
        <f>IF(AND(N7="",N8="",N9="",N10="")=TRUE,"",SUM(M7:N10)*1.02)</f>
      </c>
      <c r="Q12" s="8">
        <f>IF(Q7="",N12,IF(N12="","",(0.38*Q7+0.21*Q9+1.05)/3.28)*N12)</f>
      </c>
    </row>
    <row r="13" ht="6" customHeight="1" thickBot="1"/>
    <row r="14" spans="2:18" ht="12.75">
      <c r="B14" s="5" t="s">
        <v>5</v>
      </c>
      <c r="E14" s="21"/>
      <c r="F14" s="21"/>
      <c r="G14" s="21"/>
      <c r="H14" s="21"/>
      <c r="I14" s="21"/>
      <c r="J14" s="21"/>
      <c r="K14" s="21"/>
      <c r="L14" s="21"/>
      <c r="N14" s="5" t="s">
        <v>32</v>
      </c>
      <c r="P14" s="26"/>
      <c r="Q14" s="27" t="s">
        <v>39</v>
      </c>
      <c r="R14" s="28"/>
    </row>
    <row r="15" spans="10:18" ht="12.75">
      <c r="J15" s="5" t="s">
        <v>22</v>
      </c>
      <c r="N15" s="12">
        <f>IF(AND(E14="",F14="",G14="",H14="",I14="",J14="",K14="",L14="")=TRUE,"",AVERAGE(E14:L14))</f>
      </c>
      <c r="P15" s="29"/>
      <c r="Q15" s="30"/>
      <c r="R15" s="31"/>
    </row>
    <row r="16" spans="10:18" ht="12.75">
      <c r="J16" s="5" t="s">
        <v>21</v>
      </c>
      <c r="N16" s="12">
        <f>IF(N15="","",N12/N15/8)</f>
      </c>
      <c r="P16" s="29"/>
      <c r="Q16" s="12">
        <f>IF(N15="","",IF(Q12="","",Q12/N15/8))</f>
      </c>
      <c r="R16" s="31"/>
    </row>
    <row r="17" spans="16:18" ht="6" customHeight="1">
      <c r="P17" s="29"/>
      <c r="Q17" s="30"/>
      <c r="R17" s="31"/>
    </row>
    <row r="18" spans="2:18" ht="12.75">
      <c r="B18" s="5" t="s">
        <v>14</v>
      </c>
      <c r="E18" s="6">
        <f>IF(F4="","",IF(F4=1,30,F4-1))</f>
      </c>
      <c r="F18" s="6">
        <f>IF(E18="","",+E18+1)</f>
      </c>
      <c r="G18" s="6">
        <f aca="true" t="shared" si="0" ref="G18:L18">IF(F18="","",+F18+1)</f>
      </c>
      <c r="H18" s="6">
        <f t="shared" si="0"/>
      </c>
      <c r="I18" s="6">
        <f t="shared" si="0"/>
      </c>
      <c r="J18" s="6">
        <f t="shared" si="0"/>
      </c>
      <c r="K18" s="6">
        <f t="shared" si="0"/>
      </c>
      <c r="L18" s="6">
        <f t="shared" si="0"/>
      </c>
      <c r="N18" s="5" t="s">
        <v>20</v>
      </c>
      <c r="P18" s="29"/>
      <c r="Q18" s="30"/>
      <c r="R18" s="31"/>
    </row>
    <row r="19" spans="2:18" ht="12.75">
      <c r="B19" s="4" t="s">
        <v>58</v>
      </c>
      <c r="P19" s="29"/>
      <c r="Q19" s="30"/>
      <c r="R19" s="31"/>
    </row>
    <row r="20" spans="2:18" ht="12.75">
      <c r="B20" s="5" t="s">
        <v>36</v>
      </c>
      <c r="D20" s="1">
        <v>6.7</v>
      </c>
      <c r="E20" s="21"/>
      <c r="F20" s="21"/>
      <c r="G20" s="21"/>
      <c r="H20" s="21"/>
      <c r="I20" s="21"/>
      <c r="J20" s="21"/>
      <c r="K20" s="21"/>
      <c r="L20" s="21"/>
      <c r="N20" s="8">
        <f aca="true" t="shared" si="1" ref="N20:N25">SUM(E20:L20)</f>
        <v>0</v>
      </c>
      <c r="P20" s="29"/>
      <c r="Q20" s="30" t="s">
        <v>25</v>
      </c>
      <c r="R20" s="31"/>
    </row>
    <row r="21" spans="2:18" ht="12.75">
      <c r="B21" s="5" t="s">
        <v>35</v>
      </c>
      <c r="D21" s="1">
        <v>6.7</v>
      </c>
      <c r="E21" s="21"/>
      <c r="F21" s="21"/>
      <c r="G21" s="21"/>
      <c r="H21" s="21"/>
      <c r="I21" s="21"/>
      <c r="J21" s="21"/>
      <c r="K21" s="21"/>
      <c r="L21" s="21"/>
      <c r="N21" s="8">
        <f t="shared" si="1"/>
        <v>0</v>
      </c>
      <c r="P21" s="29"/>
      <c r="Q21" s="30" t="s">
        <v>24</v>
      </c>
      <c r="R21" s="31"/>
    </row>
    <row r="22" spans="2:18" ht="12.75">
      <c r="B22" s="5" t="s">
        <v>34</v>
      </c>
      <c r="D22" s="1">
        <v>7</v>
      </c>
      <c r="E22" s="21"/>
      <c r="F22" s="21"/>
      <c r="G22" s="21"/>
      <c r="H22" s="21"/>
      <c r="I22" s="21"/>
      <c r="J22" s="21"/>
      <c r="K22" s="21"/>
      <c r="L22" s="21"/>
      <c r="N22" s="8">
        <f t="shared" si="1"/>
        <v>0</v>
      </c>
      <c r="P22" s="29"/>
      <c r="Q22" s="30" t="s">
        <v>23</v>
      </c>
      <c r="R22" s="31"/>
    </row>
    <row r="23" spans="2:18" ht="12.75">
      <c r="B23" s="5" t="s">
        <v>7</v>
      </c>
      <c r="D23" s="1">
        <v>7.5</v>
      </c>
      <c r="E23" s="21"/>
      <c r="F23" s="21"/>
      <c r="G23" s="21"/>
      <c r="H23" s="21"/>
      <c r="I23" s="21"/>
      <c r="J23" s="21"/>
      <c r="K23" s="21"/>
      <c r="L23" s="21"/>
      <c r="N23" s="8">
        <f t="shared" si="1"/>
        <v>0</v>
      </c>
      <c r="P23" s="29"/>
      <c r="Q23" s="12">
        <f>IF(N35="","",(N20*D20+N21*D21+N22*D22+N23*D23+N24*D24+N25*D25+N30*D30*0.22+N31*D31*0.22+N33*D33*0.44)/3.3/N15/8)</f>
      </c>
      <c r="R23" s="31"/>
    </row>
    <row r="24" spans="2:18" ht="12.75">
      <c r="B24" s="5" t="s">
        <v>8</v>
      </c>
      <c r="D24" s="1">
        <v>6.5</v>
      </c>
      <c r="E24" s="21"/>
      <c r="F24" s="21"/>
      <c r="G24" s="21"/>
      <c r="H24" s="21"/>
      <c r="I24" s="21"/>
      <c r="J24" s="21"/>
      <c r="K24" s="21"/>
      <c r="L24" s="21"/>
      <c r="N24" s="8">
        <f t="shared" si="1"/>
        <v>0</v>
      </c>
      <c r="P24" s="29"/>
      <c r="Q24" s="30"/>
      <c r="R24" s="31"/>
    </row>
    <row r="25" spans="2:18" ht="12.75">
      <c r="B25" s="5" t="s">
        <v>6</v>
      </c>
      <c r="D25" s="1">
        <v>7.2</v>
      </c>
      <c r="E25" s="21"/>
      <c r="F25" s="21"/>
      <c r="G25" s="21"/>
      <c r="H25" s="21"/>
      <c r="I25" s="21"/>
      <c r="J25" s="21"/>
      <c r="K25" s="21"/>
      <c r="L25" s="21"/>
      <c r="N25" s="8">
        <f t="shared" si="1"/>
        <v>0</v>
      </c>
      <c r="P25" s="29"/>
      <c r="Q25" s="30" t="s">
        <v>59</v>
      </c>
      <c r="R25" s="31"/>
    </row>
    <row r="26" spans="16:18" ht="12.75">
      <c r="P26" s="29"/>
      <c r="Q26" s="30" t="s">
        <v>33</v>
      </c>
      <c r="R26" s="31"/>
    </row>
    <row r="27" spans="10:18" ht="12.75">
      <c r="J27" s="5" t="s">
        <v>11</v>
      </c>
      <c r="N27" s="12">
        <f>IF(N15="","",SUM(N20:N25)/N15/8)</f>
      </c>
      <c r="P27" s="29"/>
      <c r="Q27" s="12">
        <f>IF(Q23="","",Q16-Q23)</f>
      </c>
      <c r="R27" s="31"/>
    </row>
    <row r="28" spans="16:18" ht="12.75">
      <c r="P28" s="29"/>
      <c r="Q28" s="30" t="s">
        <v>26</v>
      </c>
      <c r="R28" s="31"/>
    </row>
    <row r="29" spans="2:18" ht="12.75">
      <c r="B29" s="4" t="s">
        <v>12</v>
      </c>
      <c r="P29" s="29"/>
      <c r="Q29" s="30" t="s">
        <v>28</v>
      </c>
      <c r="R29" s="31"/>
    </row>
    <row r="30" spans="2:18" ht="12.75">
      <c r="B30" s="5" t="s">
        <v>37</v>
      </c>
      <c r="D30" s="1">
        <v>7.6</v>
      </c>
      <c r="E30" s="21"/>
      <c r="F30" s="21"/>
      <c r="G30" s="21"/>
      <c r="H30" s="21"/>
      <c r="I30" s="21"/>
      <c r="J30" s="21"/>
      <c r="K30" s="21"/>
      <c r="L30" s="21"/>
      <c r="N30" s="8">
        <f>SUM(E30:L30)</f>
        <v>0</v>
      </c>
      <c r="P30" s="29"/>
      <c r="Q30" s="30" t="s">
        <v>27</v>
      </c>
      <c r="R30" s="31"/>
    </row>
    <row r="31" spans="2:18" ht="12.75">
      <c r="B31" s="5" t="s">
        <v>38</v>
      </c>
      <c r="D31" s="1">
        <v>6.5</v>
      </c>
      <c r="E31" s="21"/>
      <c r="F31" s="21"/>
      <c r="G31" s="21"/>
      <c r="H31" s="21"/>
      <c r="I31" s="21"/>
      <c r="J31" s="21"/>
      <c r="K31" s="21"/>
      <c r="L31" s="21"/>
      <c r="N31" s="8">
        <f>SUM(E31:L31)</f>
        <v>0</v>
      </c>
      <c r="P31" s="29"/>
      <c r="Q31" s="16">
        <f>IF(Q27="","",Q27*305)</f>
      </c>
      <c r="R31" s="31"/>
    </row>
    <row r="32" spans="16:18" ht="8.25" customHeight="1">
      <c r="P32" s="29"/>
      <c r="Q32" s="30"/>
      <c r="R32" s="31"/>
    </row>
    <row r="33" spans="2:18" ht="12.75">
      <c r="B33" s="5" t="s">
        <v>57</v>
      </c>
      <c r="D33" s="1">
        <v>8</v>
      </c>
      <c r="E33" s="21"/>
      <c r="F33" s="21"/>
      <c r="G33" s="21"/>
      <c r="H33" s="21"/>
      <c r="I33" s="21"/>
      <c r="J33" s="21"/>
      <c r="K33" s="21"/>
      <c r="L33" s="21"/>
      <c r="N33" s="8">
        <f>SUM(E33:L33)</f>
        <v>0</v>
      </c>
      <c r="P33" s="29"/>
      <c r="Q33" s="30" t="s">
        <v>29</v>
      </c>
      <c r="R33" s="31"/>
    </row>
    <row r="34" spans="16:18" ht="12.75">
      <c r="P34" s="29"/>
      <c r="Q34" s="30" t="s">
        <v>30</v>
      </c>
      <c r="R34" s="31"/>
    </row>
    <row r="35" spans="8:18" ht="13.5" thickBot="1">
      <c r="H35" s="5" t="s">
        <v>13</v>
      </c>
      <c r="N35" s="12">
        <f>IF(N15="","",(SUM(N20:N25)+N30/4+N31/4+N33/2)/N15/8)</f>
      </c>
      <c r="P35" s="32"/>
      <c r="Q35" s="18">
        <f>IF(N35="","",N35*1000/Q16)</f>
      </c>
      <c r="R35" s="33"/>
    </row>
  </sheetData>
  <printOptions/>
  <pageMargins left="0.3937007874015748" right="0.3937007874015748" top="1.7716535433070868" bottom="0.58" header="0.5118110236220472" footer="0.18"/>
  <pageSetup horizontalDpi="600" verticalDpi="600" orientation="landscape" paperSize="9" r:id="rId2"/>
  <headerFooter alignWithMargins="0">
    <oddHeader>&amp;R&amp;G</oddHeader>
    <oddFooter>&amp;L© &amp;9DLR Westerwald-Osteifel,  Bahnhofstr. 32, 56410 Montabaur &amp;10
&amp;R&amp;9Ansprechpartner: 
Detlef Groß, Tel. 02602 9228-14</oddFooter>
  </headerFooter>
  <legacyDrawingHF r:id="rId1"/>
</worksheet>
</file>

<file path=xl/worksheets/sheet2.xml><?xml version="1.0" encoding="utf-8"?>
<worksheet xmlns="http://schemas.openxmlformats.org/spreadsheetml/2006/main" xmlns:r="http://schemas.openxmlformats.org/officeDocument/2006/relationships">
  <dimension ref="A1:A26"/>
  <sheetViews>
    <sheetView tabSelected="1" workbookViewId="0" topLeftCell="A7">
      <selection activeCell="A1" sqref="A1"/>
    </sheetView>
  </sheetViews>
  <sheetFormatPr defaultColWidth="11.421875" defaultRowHeight="12.75"/>
  <cols>
    <col min="1" max="1" width="82.57421875" style="2" customWidth="1"/>
    <col min="2" max="6" width="11.421875" style="2" customWidth="1"/>
    <col min="7" max="7" width="12.8515625" style="2" customWidth="1"/>
    <col min="8" max="16384" width="11.421875" style="2" customWidth="1"/>
  </cols>
  <sheetData>
    <row r="1" ht="14.25">
      <c r="A1" s="2" t="s">
        <v>40</v>
      </c>
    </row>
    <row r="2" ht="15">
      <c r="A2" s="3" t="s">
        <v>15</v>
      </c>
    </row>
    <row r="3" ht="6" customHeight="1"/>
    <row r="4" ht="28.5">
      <c r="A4" s="2" t="s">
        <v>48</v>
      </c>
    </row>
    <row r="5" ht="6" customHeight="1"/>
    <row r="6" ht="99.75">
      <c r="A6" s="2" t="s">
        <v>49</v>
      </c>
    </row>
    <row r="7" ht="6" customHeight="1"/>
    <row r="8" ht="15">
      <c r="A8" s="3" t="s">
        <v>41</v>
      </c>
    </row>
    <row r="9" ht="72">
      <c r="A9" s="2" t="s">
        <v>50</v>
      </c>
    </row>
    <row r="10" ht="15">
      <c r="A10" s="3" t="s">
        <v>47</v>
      </c>
    </row>
    <row r="11" ht="43.5">
      <c r="A11" s="3" t="s">
        <v>52</v>
      </c>
    </row>
    <row r="12" ht="15">
      <c r="A12" s="3" t="s">
        <v>51</v>
      </c>
    </row>
    <row r="13" ht="6" customHeight="1"/>
    <row r="14" ht="15">
      <c r="A14" s="3" t="s">
        <v>42</v>
      </c>
    </row>
    <row r="15" ht="57.75">
      <c r="A15" s="2" t="s">
        <v>53</v>
      </c>
    </row>
    <row r="16" ht="6" customHeight="1"/>
    <row r="17" ht="71.25">
      <c r="A17" s="2" t="s">
        <v>54</v>
      </c>
    </row>
    <row r="18" ht="6" customHeight="1"/>
    <row r="19" ht="15">
      <c r="A19" s="3" t="s">
        <v>43</v>
      </c>
    </row>
    <row r="20" ht="57">
      <c r="A20" s="2" t="s">
        <v>55</v>
      </c>
    </row>
    <row r="21" ht="6" customHeight="1"/>
    <row r="22" ht="15">
      <c r="A22" s="3" t="s">
        <v>44</v>
      </c>
    </row>
    <row r="23" ht="14.25">
      <c r="A23" s="2" t="s">
        <v>45</v>
      </c>
    </row>
    <row r="24" ht="6" customHeight="1"/>
    <row r="25" ht="15">
      <c r="A25" s="3" t="s">
        <v>46</v>
      </c>
    </row>
    <row r="26" ht="42.75">
      <c r="A26" s="2" t="s">
        <v>56</v>
      </c>
    </row>
  </sheetData>
  <printOptions/>
  <pageMargins left="0.5905511811023623" right="0.5905511811023623" top="1.7716535433070868" bottom="0.3937007874015748" header="0.5118110236220472" footer="0.5118110236220472"/>
  <pageSetup horizontalDpi="600" verticalDpi="600" orientation="portrait" paperSize="9" r:id="rId2"/>
  <headerFooter alignWithMargins="0">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B1:R35"/>
  <sheetViews>
    <sheetView tabSelected="1" workbookViewId="0" topLeftCell="A1">
      <selection activeCell="A1" sqref="A1"/>
    </sheetView>
  </sheetViews>
  <sheetFormatPr defaultColWidth="11.421875" defaultRowHeight="12.75"/>
  <cols>
    <col min="1" max="1" width="3.00390625" style="5" customWidth="1"/>
    <col min="2" max="2" width="14.140625" style="5" customWidth="1"/>
    <col min="3" max="4" width="11.421875" style="5" customWidth="1"/>
    <col min="5" max="12" width="7.7109375" style="5" customWidth="1"/>
    <col min="13" max="13" width="3.8515625" style="5" customWidth="1"/>
    <col min="14" max="14" width="9.8515625" style="5" customWidth="1"/>
    <col min="15" max="16" width="3.421875" style="5" customWidth="1"/>
    <col min="17" max="17" width="14.7109375" style="5" customWidth="1"/>
    <col min="18" max="18" width="2.8515625" style="5" customWidth="1"/>
    <col min="19" max="16384" width="11.421875" style="5" customWidth="1"/>
  </cols>
  <sheetData>
    <row r="1" ht="12.75">
      <c r="B1" s="4" t="s">
        <v>15</v>
      </c>
    </row>
    <row r="2" ht="9.75" customHeight="1"/>
    <row r="3" spans="2:7" ht="12.75">
      <c r="B3" s="5" t="s">
        <v>4</v>
      </c>
      <c r="C3" s="20">
        <v>39052</v>
      </c>
      <c r="E3" s="5" t="s">
        <v>31</v>
      </c>
      <c r="G3" s="21">
        <v>50</v>
      </c>
    </row>
    <row r="4" spans="5:14" ht="12.75">
      <c r="E4" s="5" t="s">
        <v>14</v>
      </c>
      <c r="F4" s="21">
        <v>11</v>
      </c>
      <c r="H4" s="6">
        <f>IF(F4="","",+F4+2)</f>
        <v>13</v>
      </c>
      <c r="J4" s="6">
        <f>IF(H4="","",+H4+2)</f>
        <v>15</v>
      </c>
      <c r="L4" s="6">
        <f>IF(J4="","",+J4+2)</f>
        <v>17</v>
      </c>
      <c r="N4" s="5" t="s">
        <v>20</v>
      </c>
    </row>
    <row r="5" ht="6" customHeight="1"/>
    <row r="6" spans="2:17" ht="12.75">
      <c r="B6" s="4" t="s">
        <v>9</v>
      </c>
      <c r="Q6" s="5" t="s">
        <v>16</v>
      </c>
    </row>
    <row r="7" spans="2:17" ht="12.75">
      <c r="B7" s="5" t="s">
        <v>1</v>
      </c>
      <c r="E7" s="22"/>
      <c r="F7" s="23">
        <v>2500</v>
      </c>
      <c r="G7" s="22"/>
      <c r="H7" s="23">
        <v>2550</v>
      </c>
      <c r="I7" s="22"/>
      <c r="J7" s="23">
        <v>2540</v>
      </c>
      <c r="K7" s="22"/>
      <c r="L7" s="23">
        <v>2530</v>
      </c>
      <c r="M7" s="7"/>
      <c r="N7" s="8">
        <f>IF(AND(E7="",F7="",G7="",H7="",I7="",J7="",K7="",L7="")=TRUE,"",SUM(E7:L7))</f>
        <v>10120</v>
      </c>
      <c r="Q7" s="24">
        <v>4.3</v>
      </c>
    </row>
    <row r="8" spans="2:17" ht="12.75">
      <c r="B8" s="5" t="s">
        <v>0</v>
      </c>
      <c r="E8" s="25">
        <v>36</v>
      </c>
      <c r="F8" s="25">
        <v>36</v>
      </c>
      <c r="G8" s="25">
        <v>36</v>
      </c>
      <c r="H8" s="25">
        <v>36</v>
      </c>
      <c r="I8" s="25">
        <v>36</v>
      </c>
      <c r="J8" s="25">
        <v>36</v>
      </c>
      <c r="K8" s="25">
        <v>36</v>
      </c>
      <c r="L8" s="25">
        <v>36</v>
      </c>
      <c r="M8" s="7"/>
      <c r="N8" s="8">
        <f>IF(AND(E8="",F8="",G8="",H8="",I8="",J8="",K8="",L8="")=TRUE,"",SUM(E8:L8))</f>
        <v>288</v>
      </c>
      <c r="Q8" s="5" t="s">
        <v>17</v>
      </c>
    </row>
    <row r="9" spans="2:17" ht="12.75">
      <c r="B9" s="5" t="s">
        <v>2</v>
      </c>
      <c r="E9" s="25">
        <v>3</v>
      </c>
      <c r="F9" s="25">
        <v>3</v>
      </c>
      <c r="G9" s="25">
        <v>3</v>
      </c>
      <c r="H9" s="25">
        <v>3</v>
      </c>
      <c r="I9" s="25">
        <v>3</v>
      </c>
      <c r="J9" s="25">
        <v>3</v>
      </c>
      <c r="K9" s="25">
        <v>3</v>
      </c>
      <c r="L9" s="25">
        <v>3</v>
      </c>
      <c r="M9" s="7"/>
      <c r="N9" s="8">
        <f>IF(AND(E9="",F9="",G9="",H9="",I9="",J9="",K9="",L9="")=TRUE,"",SUM(E9:L9))</f>
        <v>24</v>
      </c>
      <c r="Q9" s="24">
        <v>3.25</v>
      </c>
    </row>
    <row r="10" spans="2:14" ht="12.75">
      <c r="B10" s="5" t="s">
        <v>3</v>
      </c>
      <c r="E10" s="25"/>
      <c r="F10" s="25"/>
      <c r="G10" s="25"/>
      <c r="H10" s="25">
        <v>25</v>
      </c>
      <c r="I10" s="25">
        <v>25</v>
      </c>
      <c r="J10" s="25">
        <v>25</v>
      </c>
      <c r="K10" s="25">
        <v>25</v>
      </c>
      <c r="L10" s="25"/>
      <c r="M10" s="7"/>
      <c r="N10" s="8">
        <f>IF(AND(E10="",F10="",G10="",H10="",I10="",J10="",K10="",L10="")=TRUE,"",SUM(E10:L10))</f>
        <v>100</v>
      </c>
    </row>
    <row r="11" spans="5:17" ht="12.75">
      <c r="E11" s="7"/>
      <c r="F11" s="7"/>
      <c r="G11" s="7"/>
      <c r="H11" s="7"/>
      <c r="I11" s="7"/>
      <c r="J11" s="7"/>
      <c r="K11" s="7"/>
      <c r="L11" s="7"/>
      <c r="M11" s="7"/>
      <c r="N11" s="7" t="s">
        <v>19</v>
      </c>
      <c r="Q11" s="5" t="s">
        <v>18</v>
      </c>
    </row>
    <row r="12" spans="2:17" ht="12.75">
      <c r="B12" s="5" t="s">
        <v>10</v>
      </c>
      <c r="E12" s="7"/>
      <c r="F12" s="8">
        <f>IF(AND(F7="",F8="",F9="",F10="")=TRUE,"",SUM(E7:F10)*1.02)</f>
        <v>2629.56</v>
      </c>
      <c r="G12" s="7"/>
      <c r="H12" s="8">
        <f>IF(AND(H7="",H8="",H9="",H10="")=TRUE,"",SUM(G7:H10)*1.02)</f>
        <v>2706.06</v>
      </c>
      <c r="I12" s="7"/>
      <c r="J12" s="8">
        <f>IF(AND(J7="",J8="",J9="",J10="")=TRUE,"",SUM(I7:J10)*1.02)</f>
        <v>2721.36</v>
      </c>
      <c r="K12" s="7"/>
      <c r="L12" s="8">
        <f>IF(AND(L7="",L8="",L9="",L10="")=TRUE,"",SUM(K7:L10)*1.02)</f>
        <v>2685.66</v>
      </c>
      <c r="M12" s="7"/>
      <c r="N12" s="8">
        <f>IF(AND(N7="",N8="",N9="",N10="")=TRUE,"",SUM(M7:N10)*1.02)</f>
        <v>10742.64</v>
      </c>
      <c r="Q12" s="8">
        <f>IF(Q7="",N12,IF(N12="","",(0.38*Q7+0.21*Q9+1.05)/3.28)*N12)</f>
        <v>11025.944378048782</v>
      </c>
    </row>
    <row r="13" ht="6" customHeight="1" thickBot="1"/>
    <row r="14" spans="2:18" ht="12.75">
      <c r="B14" s="5" t="s">
        <v>5</v>
      </c>
      <c r="E14" s="21">
        <v>48</v>
      </c>
      <c r="F14" s="21">
        <v>49</v>
      </c>
      <c r="G14" s="21">
        <v>50</v>
      </c>
      <c r="H14" s="21">
        <v>50</v>
      </c>
      <c r="I14" s="21">
        <v>50</v>
      </c>
      <c r="J14" s="21">
        <v>50</v>
      </c>
      <c r="K14" s="21">
        <v>49</v>
      </c>
      <c r="L14" s="21">
        <v>48</v>
      </c>
      <c r="N14" s="5" t="s">
        <v>32</v>
      </c>
      <c r="P14" s="9"/>
      <c r="Q14" s="10" t="s">
        <v>39</v>
      </c>
      <c r="R14" s="11"/>
    </row>
    <row r="15" spans="10:18" ht="12.75">
      <c r="J15" s="5" t="s">
        <v>22</v>
      </c>
      <c r="N15" s="12">
        <f>IF(AND(E14="",F14="",G14="",H14="",I14="",J14="",K14="",L14="")=TRUE,"",AVERAGE(E14:L14))</f>
        <v>49.25</v>
      </c>
      <c r="P15" s="13"/>
      <c r="Q15" s="14"/>
      <c r="R15" s="15"/>
    </row>
    <row r="16" spans="10:18" ht="12.75">
      <c r="J16" s="5" t="s">
        <v>21</v>
      </c>
      <c r="N16" s="12">
        <f>IF(N15="","",N12/N15/8)</f>
        <v>27.265583756345176</v>
      </c>
      <c r="P16" s="13"/>
      <c r="Q16" s="12">
        <f>IF(N15="","",IF(Q12="","",Q12/N15/8))</f>
        <v>27.98463040113904</v>
      </c>
      <c r="R16" s="15"/>
    </row>
    <row r="17" spans="16:18" ht="6" customHeight="1">
      <c r="P17" s="13"/>
      <c r="Q17" s="14"/>
      <c r="R17" s="15"/>
    </row>
    <row r="18" spans="2:18" ht="12.75">
      <c r="B18" s="5" t="s">
        <v>14</v>
      </c>
      <c r="E18" s="6">
        <f>IF(F4="","",IF(F4=1,30,F4-1))</f>
        <v>10</v>
      </c>
      <c r="F18" s="6">
        <f>IF(E18="","",+E18+1)</f>
        <v>11</v>
      </c>
      <c r="G18" s="6">
        <f aca="true" t="shared" si="0" ref="G18:L18">IF(F18="","",+F18+1)</f>
        <v>12</v>
      </c>
      <c r="H18" s="6">
        <f t="shared" si="0"/>
        <v>13</v>
      </c>
      <c r="I18" s="6">
        <f t="shared" si="0"/>
        <v>14</v>
      </c>
      <c r="J18" s="6">
        <f t="shared" si="0"/>
        <v>15</v>
      </c>
      <c r="K18" s="6">
        <f t="shared" si="0"/>
        <v>16</v>
      </c>
      <c r="L18" s="6">
        <f t="shared" si="0"/>
        <v>17</v>
      </c>
      <c r="N18" s="5" t="s">
        <v>20</v>
      </c>
      <c r="P18" s="13"/>
      <c r="Q18" s="14"/>
      <c r="R18" s="15"/>
    </row>
    <row r="19" spans="2:18" ht="12.75">
      <c r="B19" s="4" t="s">
        <v>58</v>
      </c>
      <c r="P19" s="13"/>
      <c r="Q19" s="14"/>
      <c r="R19" s="15"/>
    </row>
    <row r="20" spans="2:18" ht="12.75">
      <c r="B20" s="5" t="s">
        <v>36</v>
      </c>
      <c r="D20" s="1">
        <v>6.7</v>
      </c>
      <c r="E20" s="21">
        <v>100</v>
      </c>
      <c r="F20" s="21">
        <v>100</v>
      </c>
      <c r="G20" s="21">
        <v>100</v>
      </c>
      <c r="H20" s="21">
        <v>100</v>
      </c>
      <c r="I20" s="21">
        <v>100</v>
      </c>
      <c r="J20" s="21">
        <v>100</v>
      </c>
      <c r="K20" s="21">
        <v>100</v>
      </c>
      <c r="L20" s="21">
        <v>100</v>
      </c>
      <c r="N20" s="8">
        <f aca="true" t="shared" si="1" ref="N20:N25">SUM(E20:L20)</f>
        <v>800</v>
      </c>
      <c r="P20" s="13"/>
      <c r="Q20" s="14" t="s">
        <v>25</v>
      </c>
      <c r="R20" s="15"/>
    </row>
    <row r="21" spans="2:18" ht="12.75">
      <c r="B21" s="5" t="s">
        <v>35</v>
      </c>
      <c r="D21" s="1">
        <v>6.7</v>
      </c>
      <c r="E21" s="21">
        <v>50</v>
      </c>
      <c r="F21" s="21">
        <v>50</v>
      </c>
      <c r="G21" s="21">
        <v>50</v>
      </c>
      <c r="H21" s="21">
        <v>50</v>
      </c>
      <c r="I21" s="21">
        <v>50</v>
      </c>
      <c r="J21" s="21">
        <v>50</v>
      </c>
      <c r="K21" s="21">
        <v>50</v>
      </c>
      <c r="L21" s="21">
        <v>50</v>
      </c>
      <c r="N21" s="8">
        <f t="shared" si="1"/>
        <v>400</v>
      </c>
      <c r="P21" s="13"/>
      <c r="Q21" s="14" t="s">
        <v>24</v>
      </c>
      <c r="R21" s="15"/>
    </row>
    <row r="22" spans="2:18" ht="12.75">
      <c r="B22" s="5" t="s">
        <v>34</v>
      </c>
      <c r="D22" s="1">
        <v>7</v>
      </c>
      <c r="E22" s="21"/>
      <c r="F22" s="21"/>
      <c r="G22" s="21"/>
      <c r="H22" s="21"/>
      <c r="I22" s="21"/>
      <c r="J22" s="21"/>
      <c r="K22" s="21"/>
      <c r="L22" s="21"/>
      <c r="N22" s="8">
        <f t="shared" si="1"/>
        <v>0</v>
      </c>
      <c r="P22" s="13"/>
      <c r="Q22" s="14" t="s">
        <v>23</v>
      </c>
      <c r="R22" s="15"/>
    </row>
    <row r="23" spans="2:18" ht="12.75">
      <c r="B23" s="5" t="s">
        <v>7</v>
      </c>
      <c r="D23" s="1">
        <v>7.5</v>
      </c>
      <c r="E23" s="21"/>
      <c r="F23" s="21"/>
      <c r="G23" s="21"/>
      <c r="H23" s="21"/>
      <c r="I23" s="21"/>
      <c r="J23" s="21"/>
      <c r="K23" s="21"/>
      <c r="L23" s="21"/>
      <c r="N23" s="8">
        <f t="shared" si="1"/>
        <v>0</v>
      </c>
      <c r="P23" s="13"/>
      <c r="Q23" s="12">
        <f>IF(N35="","",(N20*D20+N21*D21+N22*D22+N23*D23+N24*D24+N25*D25+N30*D30*0.22+N31*D31*0.22+N33*D33*0.44)/3.3/N15/8)</f>
        <v>17.788032610367637</v>
      </c>
      <c r="R23" s="15"/>
    </row>
    <row r="24" spans="2:18" ht="12.75">
      <c r="B24" s="5" t="s">
        <v>8</v>
      </c>
      <c r="D24" s="1">
        <v>6.5</v>
      </c>
      <c r="E24" s="21"/>
      <c r="F24" s="21"/>
      <c r="G24" s="21"/>
      <c r="H24" s="21"/>
      <c r="I24" s="21"/>
      <c r="J24" s="21"/>
      <c r="K24" s="21"/>
      <c r="L24" s="21"/>
      <c r="N24" s="8">
        <f t="shared" si="1"/>
        <v>0</v>
      </c>
      <c r="P24" s="13"/>
      <c r="Q24" s="14"/>
      <c r="R24" s="15"/>
    </row>
    <row r="25" spans="2:18" ht="12.75">
      <c r="B25" s="5" t="s">
        <v>6</v>
      </c>
      <c r="D25" s="1">
        <v>7.2</v>
      </c>
      <c r="E25" s="21">
        <v>100</v>
      </c>
      <c r="F25" s="21">
        <v>100</v>
      </c>
      <c r="G25" s="21">
        <v>100</v>
      </c>
      <c r="H25" s="21">
        <v>100</v>
      </c>
      <c r="I25" s="21">
        <v>100</v>
      </c>
      <c r="J25" s="21">
        <v>100</v>
      </c>
      <c r="K25" s="21">
        <v>100</v>
      </c>
      <c r="L25" s="21">
        <v>100</v>
      </c>
      <c r="N25" s="8">
        <f t="shared" si="1"/>
        <v>800</v>
      </c>
      <c r="P25" s="13"/>
      <c r="Q25" s="14" t="s">
        <v>59</v>
      </c>
      <c r="R25" s="15"/>
    </row>
    <row r="26" spans="16:18" ht="12.75">
      <c r="P26" s="13"/>
      <c r="Q26" s="14" t="s">
        <v>33</v>
      </c>
      <c r="R26" s="15"/>
    </row>
    <row r="27" spans="10:18" ht="12.75">
      <c r="J27" s="5" t="s">
        <v>11</v>
      </c>
      <c r="N27" s="12">
        <f>IF(N15="","",SUM(N20:N25)/N15/8)</f>
        <v>5.0761421319796955</v>
      </c>
      <c r="P27" s="13"/>
      <c r="Q27" s="12">
        <f>IF(Q23="","",Q16-Q23)</f>
        <v>10.196597790771403</v>
      </c>
      <c r="R27" s="15"/>
    </row>
    <row r="28" spans="16:18" ht="12.75">
      <c r="P28" s="13"/>
      <c r="Q28" s="14" t="s">
        <v>26</v>
      </c>
      <c r="R28" s="15"/>
    </row>
    <row r="29" spans="2:18" ht="12.75">
      <c r="B29" s="4" t="s">
        <v>12</v>
      </c>
      <c r="P29" s="13"/>
      <c r="Q29" s="14" t="s">
        <v>28</v>
      </c>
      <c r="R29" s="15"/>
    </row>
    <row r="30" spans="2:18" ht="12.75">
      <c r="B30" s="5" t="s">
        <v>37</v>
      </c>
      <c r="D30" s="1">
        <v>7.6</v>
      </c>
      <c r="E30" s="21"/>
      <c r="F30" s="21"/>
      <c r="G30" s="21"/>
      <c r="H30" s="21"/>
      <c r="I30" s="21"/>
      <c r="J30" s="21"/>
      <c r="K30" s="21"/>
      <c r="L30" s="21"/>
      <c r="N30" s="8">
        <f>SUM(E30:L30)</f>
        <v>0</v>
      </c>
      <c r="P30" s="13"/>
      <c r="Q30" s="14" t="s">
        <v>27</v>
      </c>
      <c r="R30" s="15"/>
    </row>
    <row r="31" spans="2:18" ht="12.75">
      <c r="B31" s="5" t="s">
        <v>38</v>
      </c>
      <c r="D31" s="1">
        <v>6.5</v>
      </c>
      <c r="E31" s="21">
        <v>200</v>
      </c>
      <c r="F31" s="21">
        <v>200</v>
      </c>
      <c r="G31" s="21">
        <v>200</v>
      </c>
      <c r="H31" s="21">
        <v>200</v>
      </c>
      <c r="I31" s="21">
        <v>200</v>
      </c>
      <c r="J31" s="21">
        <v>200</v>
      </c>
      <c r="K31" s="21">
        <v>200</v>
      </c>
      <c r="L31" s="21">
        <v>200</v>
      </c>
      <c r="N31" s="8">
        <f>SUM(E31:L31)</f>
        <v>1600</v>
      </c>
      <c r="P31" s="13"/>
      <c r="Q31" s="16">
        <f>IF(Q27="","",Q27*305)</f>
        <v>3109.962326185278</v>
      </c>
      <c r="R31" s="15"/>
    </row>
    <row r="32" spans="16:18" ht="8.25" customHeight="1">
      <c r="P32" s="13"/>
      <c r="Q32" s="14"/>
      <c r="R32" s="15"/>
    </row>
    <row r="33" spans="2:18" ht="12.75">
      <c r="B33" s="5" t="s">
        <v>57</v>
      </c>
      <c r="D33" s="1">
        <v>8</v>
      </c>
      <c r="E33" s="21">
        <v>250</v>
      </c>
      <c r="F33" s="21">
        <v>250</v>
      </c>
      <c r="G33" s="21">
        <v>250</v>
      </c>
      <c r="H33" s="21">
        <v>250</v>
      </c>
      <c r="I33" s="21">
        <v>250</v>
      </c>
      <c r="J33" s="21">
        <v>250</v>
      </c>
      <c r="K33" s="21">
        <v>250</v>
      </c>
      <c r="L33" s="21">
        <v>250</v>
      </c>
      <c r="N33" s="8">
        <f>SUM(E33:L33)</f>
        <v>2000</v>
      </c>
      <c r="P33" s="13"/>
      <c r="Q33" s="14" t="s">
        <v>29</v>
      </c>
      <c r="R33" s="15"/>
    </row>
    <row r="34" spans="16:18" ht="12.75">
      <c r="P34" s="13"/>
      <c r="Q34" s="14" t="s">
        <v>30</v>
      </c>
      <c r="R34" s="15"/>
    </row>
    <row r="35" spans="8:18" ht="13.5" thickBot="1">
      <c r="H35" s="5" t="s">
        <v>13</v>
      </c>
      <c r="N35" s="12">
        <f>IF(N15="","",(SUM(N20:N25)+N30/4+N31/4+N33/2)/N15/8)</f>
        <v>8.629441624365482</v>
      </c>
      <c r="P35" s="17"/>
      <c r="Q35" s="18">
        <f>IF(N35="","",N35*1000/Q16)</f>
        <v>308.3636089049167</v>
      </c>
      <c r="R35" s="19"/>
    </row>
  </sheetData>
  <printOptions/>
  <pageMargins left="0.3937007874015748" right="0.3937007874015748" top="1.7716535433070868" bottom="0.58" header="0.5118110236220472" footer="0.18"/>
  <pageSetup horizontalDpi="600" verticalDpi="600" orientation="landscape" paperSize="9" r:id="rId3"/>
  <headerFooter alignWithMargins="0">
    <oddHeader>&amp;R&amp;G</oddHeader>
    <oddFooter>&amp;L© &amp;9DLR Westerwald-Osteifel,  Bahnhofstr. 32, 56410 Montabaur &amp;10
&amp;R&amp;9Ansprechpartner: 
Detlef Groß, Tel. 02602 9228-14</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Agrarverwaltung RLP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Gross</dc:creator>
  <cp:keywords/>
  <dc:description/>
  <cp:lastModifiedBy>Holthaus</cp:lastModifiedBy>
  <cp:lastPrinted>2010-07-27T10:12:27Z</cp:lastPrinted>
  <dcterms:created xsi:type="dcterms:W3CDTF">2005-07-14T08:33:09Z</dcterms:created>
  <dcterms:modified xsi:type="dcterms:W3CDTF">2010-07-27T10:15:59Z</dcterms:modified>
  <cp:category/>
  <cp:version/>
  <cp:contentType/>
  <cp:contentStatus/>
</cp:coreProperties>
</file>